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95" windowHeight="11205" activeTab="0"/>
  </bookViews>
  <sheets>
    <sheet name="Лист2" sheetId="1" r:id="rId1"/>
    <sheet name="Лист3" sheetId="2" r:id="rId2"/>
  </sheets>
  <definedNames>
    <definedName name="_xlnm.Print_Titles" localSheetId="0">'Лист2'!$7:$8</definedName>
  </definedNames>
  <calcPr fullCalcOnLoad="1"/>
</workbook>
</file>

<file path=xl/sharedStrings.xml><?xml version="1.0" encoding="utf-8"?>
<sst xmlns="http://schemas.openxmlformats.org/spreadsheetml/2006/main" count="119" uniqueCount="86">
  <si>
    <t>(млн. рублей)</t>
  </si>
  <si>
    <t>Наименование раздела, источника финансового обеспечения</t>
  </si>
  <si>
    <t>2009 (справка)</t>
  </si>
  <si>
    <t>В том числе по годам</t>
  </si>
  <si>
    <t>Всего</t>
  </si>
  <si>
    <t>в том числе:</t>
  </si>
  <si>
    <t xml:space="preserve">Бюджетные средства </t>
  </si>
  <si>
    <t xml:space="preserve">федеральный бюджет </t>
  </si>
  <si>
    <t>федеральный бюджет, всего</t>
  </si>
  <si>
    <t>кроме того, субсидии бюджета Российской Федерации</t>
  </si>
  <si>
    <t>республиканский бюджет Республики Марий Эл</t>
  </si>
  <si>
    <t>бюджеты муниципальных образований</t>
  </si>
  <si>
    <t>Внебюджетные источники</t>
  </si>
  <si>
    <t>Внебюджетные источники по мероприятиям программы</t>
  </si>
  <si>
    <t>1.</t>
  </si>
  <si>
    <t>2.</t>
  </si>
  <si>
    <t>Информационная система обеспечения градостроительной деятельности</t>
  </si>
  <si>
    <t>3.</t>
  </si>
  <si>
    <t>внебюджетные источники</t>
  </si>
  <si>
    <t>3.1.</t>
  </si>
  <si>
    <t>4.</t>
  </si>
  <si>
    <t>средства внебюджетных источников Радужный</t>
  </si>
  <si>
    <t>средства внебюджетных источников Мирный и Молодежный</t>
  </si>
  <si>
    <t>4.1.</t>
  </si>
  <si>
    <t>внебюджетные источники (кредиты застройщиков)</t>
  </si>
  <si>
    <t>4.2.</t>
  </si>
  <si>
    <t>4.3.</t>
  </si>
  <si>
    <t>4.4.</t>
  </si>
  <si>
    <t>6.</t>
  </si>
  <si>
    <t xml:space="preserve">республиканский бюджет Республики Марий Эл </t>
  </si>
  <si>
    <t>в РАИП нет</t>
  </si>
  <si>
    <t>7.</t>
  </si>
  <si>
    <t>Предоставление поддержки в улучшении жилищных условий отдельным категориям граждан</t>
  </si>
  <si>
    <t>7.1.</t>
  </si>
  <si>
    <t>Подпрограмма «Обеспечение жильем молодых семей» федеральной       целевой         программы          «Жилище»    на 2011 - 2015 годы</t>
  </si>
  <si>
    <t>7.2.</t>
  </si>
  <si>
    <t xml:space="preserve"> в том числе по категориям:</t>
  </si>
  <si>
    <t>участники ликвидации последствий радиационных аварий</t>
  </si>
  <si>
    <t>вынужденные переселенцы</t>
  </si>
  <si>
    <t>7.3.</t>
  </si>
  <si>
    <t>Мероприятия по обеспечению жильем ветеранов Великой Отечественной   войны   и    боевых   действий  (включая тружеников тыла, инвалидов войн), инвалидов и семей, имеющих детей-инвалидов</t>
  </si>
  <si>
    <t>в том числе, ветераны боевых действий, инвалиды и семьи, имеющие детей-инвалидов</t>
  </si>
  <si>
    <t>7.5.</t>
  </si>
  <si>
    <t>7.5.1.</t>
  </si>
  <si>
    <t>формирование маневренного жилищного фонда</t>
  </si>
  <si>
    <t>7.6.</t>
  </si>
  <si>
    <t>Обеспечение жильем детей-сирот</t>
  </si>
  <si>
    <t>8.</t>
  </si>
  <si>
    <t>Развитие жилищного ипотечного  кредитования</t>
  </si>
  <si>
    <t>8.1.</t>
  </si>
  <si>
    <t>Стоимость 1 кв.м. жилья для субсидирования молодой семьи, тыс. руб.</t>
  </si>
  <si>
    <t>Стоимость 1 кв.м жилья для субсидирования: в 2007 году -  северяне +чернобыльцы, Ветераны, инвалиды, в 2008 году - Северяне+Ветераны, инвалиды (приказ Минрегиона России) - в среднем по субъекту РФ, тыс. рублей</t>
  </si>
  <si>
    <t>Стоимость 1кв. м  жилья для субсидирования  остальных ГЖС-ов (приказ Минрегиона России) - в среднем по РФ, тыс. рублей</t>
  </si>
  <si>
    <t>Рыночная стоимость 1 кв. м. жилья (Маристат), тыс. кв. м.</t>
  </si>
  <si>
    <t>ФБ</t>
  </si>
  <si>
    <t>РБ</t>
  </si>
  <si>
    <t>Ввод жилья, т.кв.м. 
Интенсивный вариант</t>
  </si>
  <si>
    <t>в % к придыдущему году</t>
  </si>
  <si>
    <t>Ввод жилья, т.кв.м. 
Инерционный вариант</t>
  </si>
  <si>
    <t>Дефлятор</t>
  </si>
  <si>
    <t>Развитие и модернизация существующих коммунальных  сетей в целях увеличения мощностей и дополнительного развития на их базе жилищного строительства в рамках республиканской целевой программы «Модернизация объектов коммунальной инфраструктуры на 2010 - 2015 годы»</t>
  </si>
  <si>
    <t>Строительство объектов инфраструктуры для проектов комплексного    освоения    и    развития   территорий (КОРТ) в рамках подпрограммы «Стимулирование программ развития жилищного строительства субъектов Российской Федерации» федеральной целевой программы «Жилище» на 2011 - 2015 годы</t>
  </si>
  <si>
    <t>Субсидирование затрат застройщиков по уплате процентной ставки по кредитам, привлеченным на строительство инженерных сетей</t>
  </si>
  <si>
    <t>Финансирование строительства объектов социальной инфраструктуры</t>
  </si>
  <si>
    <t>Финансирование строительства автомобильных дорог</t>
  </si>
  <si>
    <t>Строительство сетей коммунальной инфраструктуры</t>
  </si>
  <si>
    <t>средства Фонда содействия реформированию жилищно-коммунального хозяйства</t>
  </si>
  <si>
    <t>военнослужащие, уволенные с военной службы, и приравненные к ним лица</t>
  </si>
  <si>
    <t>в том числе обеспечение жильем ветеранов и инвалидов Великой  Отечественной   войны,  вставших  на   учет  до 1 марта 2005 г.</t>
  </si>
  <si>
    <t>Строительство социального жилья в рамках республиканской целевой программы «Строительство жилья      для работников      бюджетной   сферы  на 2010 - 2014 годы»</t>
  </si>
  <si>
    <t>в том числе обеспечение жильем ветеранов и инвалидов Великой Отечественной войны, вставших на учет после 1 марта 2005 г.</t>
  </si>
  <si>
    <t>ОБЪЕМЫ  ФИНАНСИРОВАНИЯ</t>
  </si>
  <si>
    <t>Строительство жилья экономкласса  в рамках республиканской целевой программы «Переселение граждан из жилищного фонда, признанного непригодным для  проживания» на 2007 - 2012 годы</t>
  </si>
  <si>
    <t>Обеспечение территорий жилой застройки объектами коммунальной инфраструктуры</t>
  </si>
  <si>
    <t xml:space="preserve">Разработка градостроительной и проектной документации     </t>
  </si>
  <si>
    <t>граждане, выехавшие (выезжающие)  из  районов  Крайнего Севера и приравненных к ним местностей</t>
  </si>
  <si>
    <t xml:space="preserve">Субсидирование  половины  процентной ставки по кредитам, привлекаемым   гражданами   на  приобретение и  строительство жилья                               </t>
  </si>
  <si>
    <t xml:space="preserve"> бюджет ГО "Город Йошкар-Ола"</t>
  </si>
  <si>
    <t>бюджет муниципального образования</t>
  </si>
  <si>
    <r>
      <t>Подпрограмма «Выполнение государственных обязательств по обеспечению жильем категорий граждан, установленных       федеральным        законодательством» ф</t>
    </r>
    <r>
      <rPr>
        <sz val="11"/>
        <color indexed="8"/>
        <rFont val="Times New Roman"/>
        <family val="1"/>
      </rPr>
      <t>едеральной        целевой       программы        «Жилище»    на 2011 - 2015 годы (государственные жилищные сертификаты)</t>
    </r>
  </si>
  <si>
    <t xml:space="preserve">             -</t>
  </si>
  <si>
    <t xml:space="preserve">            -</t>
  </si>
  <si>
    <t xml:space="preserve">               -</t>
  </si>
  <si>
    <t>Программы развития жилищного строительства 
 городского округа  "Город Йошкар-Ола" на 2012 - 2015 годы</t>
  </si>
  <si>
    <t xml:space="preserve"> 2012 -
 2015 гг.-
 всего</t>
  </si>
  <si>
    <t xml:space="preserve">ПРИЛОЖЕНИЕ № 2
к Программе  развития жилищного строительства ГО "Город Йошкар-Ола" 
на  2012 - 2015  годы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</si>
</sst>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_р_."/>
  </numFmts>
  <fonts count="5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2" fontId="7" fillId="0" borderId="0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1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top" wrapText="1"/>
    </xf>
    <xf numFmtId="43" fontId="12" fillId="0" borderId="0" xfId="0" applyNumberFormat="1" applyFont="1" applyFill="1" applyBorder="1" applyAlignment="1">
      <alignment vertical="center"/>
    </xf>
    <xf numFmtId="43" fontId="16" fillId="0" borderId="0" xfId="0" applyNumberFormat="1" applyFont="1" applyFill="1" applyBorder="1" applyAlignment="1">
      <alignment vertical="center"/>
    </xf>
    <xf numFmtId="43" fontId="17" fillId="0" borderId="0" xfId="0" applyNumberFormat="1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justify" vertical="top" wrapText="1"/>
    </xf>
    <xf numFmtId="0" fontId="18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top" wrapText="1"/>
    </xf>
    <xf numFmtId="43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zoomScalePageLayoutView="0" workbookViewId="0" topLeftCell="A1">
      <selection activeCell="F1" sqref="F1:I1"/>
    </sheetView>
  </sheetViews>
  <sheetFormatPr defaultColWidth="9.00390625" defaultRowHeight="12.75"/>
  <cols>
    <col min="1" max="1" width="6.75390625" style="1" customWidth="1"/>
    <col min="2" max="2" width="60.75390625" style="2" customWidth="1"/>
    <col min="3" max="3" width="0.875" style="3" hidden="1" customWidth="1"/>
    <col min="4" max="4" width="12.125" style="4" customWidth="1"/>
    <col min="5" max="5" width="3.375" style="3" hidden="1" customWidth="1"/>
    <col min="6" max="6" width="10.375" style="3" customWidth="1"/>
    <col min="7" max="8" width="10.375" style="5" customWidth="1"/>
    <col min="9" max="9" width="11.75390625" style="5" customWidth="1"/>
    <col min="10" max="10" width="10.875" style="3" hidden="1" customWidth="1"/>
    <col min="11" max="11" width="9.125" style="3" hidden="1" customWidth="1"/>
    <col min="12" max="12" width="6.75390625" style="3" hidden="1" customWidth="1"/>
    <col min="13" max="13" width="9.125" style="3" hidden="1" customWidth="1"/>
    <col min="14" max="16384" width="9.125" style="3" customWidth="1"/>
  </cols>
  <sheetData>
    <row r="1" spans="6:9" ht="86.25" customHeight="1">
      <c r="F1" s="67" t="s">
        <v>85</v>
      </c>
      <c r="G1" s="67"/>
      <c r="H1" s="67"/>
      <c r="I1" s="67"/>
    </row>
    <row r="2" spans="1:9" s="4" customFormat="1" ht="35.25" customHeight="1">
      <c r="A2" s="68" t="s">
        <v>71</v>
      </c>
      <c r="B2" s="68"/>
      <c r="C2" s="68"/>
      <c r="D2" s="68"/>
      <c r="E2" s="68"/>
      <c r="F2" s="68"/>
      <c r="G2" s="68"/>
      <c r="H2" s="68"/>
      <c r="I2" s="68"/>
    </row>
    <row r="3" spans="1:9" s="4" customFormat="1" ht="38.25" customHeight="1">
      <c r="A3" s="68" t="s">
        <v>83</v>
      </c>
      <c r="B3" s="69"/>
      <c r="C3" s="69"/>
      <c r="D3" s="69"/>
      <c r="E3" s="69"/>
      <c r="F3" s="69"/>
      <c r="G3" s="69"/>
      <c r="H3" s="69"/>
      <c r="I3" s="69"/>
    </row>
    <row r="4" spans="1:9" s="47" customFormat="1" ht="24.75" customHeight="1">
      <c r="A4" s="45"/>
      <c r="B4" s="46"/>
      <c r="D4" s="48"/>
      <c r="G4" s="5"/>
      <c r="H4" s="70" t="s">
        <v>0</v>
      </c>
      <c r="I4" s="70"/>
    </row>
    <row r="5" spans="1:9" ht="33" customHeight="1">
      <c r="A5" s="72"/>
      <c r="B5" s="75" t="s">
        <v>1</v>
      </c>
      <c r="C5" s="72" t="s">
        <v>2</v>
      </c>
      <c r="D5" s="78" t="s">
        <v>84</v>
      </c>
      <c r="E5" s="72" t="s">
        <v>3</v>
      </c>
      <c r="F5" s="72"/>
      <c r="G5" s="72"/>
      <c r="H5" s="72"/>
      <c r="I5" s="72"/>
    </row>
    <row r="6" spans="1:9" ht="15.75">
      <c r="A6" s="74"/>
      <c r="B6" s="76"/>
      <c r="C6" s="77"/>
      <c r="D6" s="79"/>
      <c r="E6" s="8">
        <v>2010</v>
      </c>
      <c r="F6" s="9">
        <v>2012</v>
      </c>
      <c r="G6" s="9">
        <v>2013</v>
      </c>
      <c r="H6" s="9">
        <v>2014</v>
      </c>
      <c r="I6" s="9">
        <v>2015</v>
      </c>
    </row>
    <row r="7" spans="1:9" ht="15.75" customHeight="1">
      <c r="A7" s="10">
        <v>1</v>
      </c>
      <c r="B7" s="49">
        <v>2</v>
      </c>
      <c r="C7" s="6">
        <v>3</v>
      </c>
      <c r="D7" s="12">
        <v>3</v>
      </c>
      <c r="E7" s="6">
        <v>5</v>
      </c>
      <c r="F7" s="11">
        <v>5</v>
      </c>
      <c r="G7" s="13">
        <v>6</v>
      </c>
      <c r="H7" s="13">
        <v>7</v>
      </c>
      <c r="I7" s="14">
        <v>8</v>
      </c>
    </row>
    <row r="8" spans="1:9" ht="7.5" customHeight="1">
      <c r="A8" s="55"/>
      <c r="B8" s="56"/>
      <c r="C8" s="7"/>
      <c r="D8" s="50"/>
      <c r="E8" s="50"/>
      <c r="F8" s="50"/>
      <c r="G8" s="50"/>
      <c r="H8" s="50"/>
      <c r="I8" s="50"/>
    </row>
    <row r="9" spans="1:10" ht="15.75">
      <c r="A9" s="57"/>
      <c r="B9" s="58" t="s">
        <v>4</v>
      </c>
      <c r="C9" s="16">
        <f>5000.3+C15</f>
        <v>5225.55055</v>
      </c>
      <c r="D9" s="51">
        <v>5357.01</v>
      </c>
      <c r="E9" s="51" t="e">
        <v>#REF!</v>
      </c>
      <c r="F9" s="51">
        <v>752.58</v>
      </c>
      <c r="G9" s="51">
        <v>956.28</v>
      </c>
      <c r="H9" s="51">
        <v>1005.14</v>
      </c>
      <c r="I9" s="51">
        <v>2643.01</v>
      </c>
      <c r="J9" s="18">
        <f>SUM(F9:I9)</f>
        <v>5357.01</v>
      </c>
    </row>
    <row r="10" spans="1:9" ht="7.5" customHeight="1">
      <c r="A10" s="57"/>
      <c r="B10" s="56"/>
      <c r="C10" s="20"/>
      <c r="D10" s="51"/>
      <c r="E10" s="52"/>
      <c r="F10" s="52"/>
      <c r="G10" s="50"/>
      <c r="H10" s="50"/>
      <c r="I10" s="50"/>
    </row>
    <row r="11" spans="1:9" ht="19.5" customHeight="1">
      <c r="A11" s="57"/>
      <c r="B11" s="59" t="s">
        <v>5</v>
      </c>
      <c r="C11" s="17"/>
      <c r="D11" s="51"/>
      <c r="E11" s="51"/>
      <c r="F11" s="51"/>
      <c r="G11" s="51"/>
      <c r="H11" s="51"/>
      <c r="I11" s="51"/>
    </row>
    <row r="12" spans="1:9" ht="19.5" customHeight="1">
      <c r="A12" s="57"/>
      <c r="B12" s="60" t="s">
        <v>6</v>
      </c>
      <c r="C12" s="17" t="e">
        <f>C13+C16+C17</f>
        <v>#REF!</v>
      </c>
      <c r="D12" s="51"/>
      <c r="E12" s="51" t="e">
        <v>#REF!</v>
      </c>
      <c r="F12" s="51"/>
      <c r="G12" s="51"/>
      <c r="H12" s="51"/>
      <c r="I12" s="51"/>
    </row>
    <row r="13" spans="1:9" ht="19.5" customHeight="1">
      <c r="A13" s="57"/>
      <c r="B13" s="61" t="s">
        <v>7</v>
      </c>
      <c r="C13" s="22" t="e">
        <f>C28+C38+C64+#REF!+C89</f>
        <v>#REF!</v>
      </c>
      <c r="D13" s="52">
        <v>1103.97</v>
      </c>
      <c r="E13" s="52"/>
      <c r="F13" s="52">
        <v>213.14</v>
      </c>
      <c r="G13" s="52">
        <v>67.61</v>
      </c>
      <c r="H13" s="52">
        <v>72.66</v>
      </c>
      <c r="I13" s="52">
        <v>750.56</v>
      </c>
    </row>
    <row r="14" spans="1:9" ht="19.5" customHeight="1" hidden="1">
      <c r="A14" s="57"/>
      <c r="B14" s="61" t="s">
        <v>8</v>
      </c>
      <c r="C14" s="22" t="e">
        <f>C28+C44+C48+C52+C64+C68+C75+#REF!</f>
        <v>#REF!</v>
      </c>
      <c r="D14" s="52"/>
      <c r="E14" s="52"/>
      <c r="F14" s="52"/>
      <c r="G14" s="52"/>
      <c r="H14" s="52"/>
      <c r="I14" s="52"/>
    </row>
    <row r="15" spans="1:9" ht="19.5" customHeight="1">
      <c r="A15" s="57"/>
      <c r="B15" s="61" t="s">
        <v>9</v>
      </c>
      <c r="C15" s="22">
        <f>C68+C75</f>
        <v>225.25055</v>
      </c>
      <c r="D15" s="52"/>
      <c r="E15" s="52"/>
      <c r="F15" s="52"/>
      <c r="G15" s="52"/>
      <c r="H15" s="52"/>
      <c r="I15" s="52"/>
    </row>
    <row r="16" spans="1:9" ht="19.5" customHeight="1">
      <c r="A16" s="57"/>
      <c r="B16" s="62" t="s">
        <v>10</v>
      </c>
      <c r="C16" s="22" t="e">
        <f>#REF!+C25+C29+C39+#REF!+C60+C65+#REF!+C82+C94+#REF!+C90</f>
        <v>#REF!</v>
      </c>
      <c r="D16" s="52">
        <v>2278.14</v>
      </c>
      <c r="E16" s="52"/>
      <c r="F16" s="52">
        <v>166.94</v>
      </c>
      <c r="G16" s="52">
        <v>358.17</v>
      </c>
      <c r="H16" s="52">
        <v>371.28</v>
      </c>
      <c r="I16" s="52">
        <v>1381.75</v>
      </c>
    </row>
    <row r="17" spans="1:9" ht="19.5" customHeight="1">
      <c r="A17" s="57"/>
      <c r="B17" s="59" t="s">
        <v>11</v>
      </c>
      <c r="C17" s="22" t="e">
        <f>C22+C30+C66+#REF!+C83</f>
        <v>#REF!</v>
      </c>
      <c r="D17" s="52">
        <v>218.2</v>
      </c>
      <c r="E17" s="52"/>
      <c r="F17" s="52">
        <v>40.25</v>
      </c>
      <c r="G17" s="52">
        <v>58.05</v>
      </c>
      <c r="H17" s="52">
        <v>60.8</v>
      </c>
      <c r="I17" s="52">
        <v>59.1</v>
      </c>
    </row>
    <row r="18" spans="1:10" ht="42.75" customHeight="1">
      <c r="A18" s="57"/>
      <c r="B18" s="60" t="s">
        <v>12</v>
      </c>
      <c r="C18" s="17" t="e">
        <f>C9-C12-C15</f>
        <v>#REF!</v>
      </c>
      <c r="D18" s="51">
        <v>1756.7</v>
      </c>
      <c r="E18" s="51"/>
      <c r="F18" s="51">
        <v>332.25</v>
      </c>
      <c r="G18" s="51">
        <v>472.45</v>
      </c>
      <c r="H18" s="51">
        <v>500.4</v>
      </c>
      <c r="I18" s="51">
        <v>451.6</v>
      </c>
      <c r="J18" s="66">
        <f>SUM(H18:I18)</f>
        <v>952</v>
      </c>
    </row>
    <row r="19" spans="1:9" ht="24" customHeight="1" hidden="1">
      <c r="A19" s="57"/>
      <c r="B19" s="60" t="s">
        <v>13</v>
      </c>
      <c r="C19" s="22" t="e">
        <f>C31+C40+#REF!+C67+C84+#REF!</f>
        <v>#REF!</v>
      </c>
      <c r="D19" s="52">
        <v>16186.933653333333</v>
      </c>
      <c r="E19" s="52" t="e">
        <v>#REF!</v>
      </c>
      <c r="F19" s="52">
        <v>1149.1255166666665</v>
      </c>
      <c r="G19" s="52">
        <v>2153.3930033333336</v>
      </c>
      <c r="H19" s="52">
        <v>4417.0118</v>
      </c>
      <c r="I19" s="52">
        <v>3364.866666666667</v>
      </c>
    </row>
    <row r="20" spans="1:9" ht="24" customHeight="1">
      <c r="A20" s="57"/>
      <c r="B20" s="60"/>
      <c r="C20" s="22"/>
      <c r="D20" s="52"/>
      <c r="E20" s="52"/>
      <c r="F20" s="52"/>
      <c r="G20" s="52"/>
      <c r="H20" s="52"/>
      <c r="I20" s="52"/>
    </row>
    <row r="21" spans="1:9" ht="19.5" customHeight="1">
      <c r="A21" s="63" t="s">
        <v>14</v>
      </c>
      <c r="B21" s="61" t="s">
        <v>74</v>
      </c>
      <c r="C21" s="26" t="e">
        <f>#REF!+C22</f>
        <v>#REF!</v>
      </c>
      <c r="D21" s="53">
        <v>14.2</v>
      </c>
      <c r="E21" s="52"/>
      <c r="F21" s="52">
        <v>3</v>
      </c>
      <c r="G21" s="53">
        <v>3.5</v>
      </c>
      <c r="H21" s="52">
        <v>3.7</v>
      </c>
      <c r="I21" s="52">
        <v>4</v>
      </c>
    </row>
    <row r="22" spans="1:9" ht="19.5" customHeight="1">
      <c r="A22" s="63"/>
      <c r="B22" s="59" t="s">
        <v>11</v>
      </c>
      <c r="C22" s="25">
        <v>1.9245</v>
      </c>
      <c r="D22" s="50">
        <v>14.2</v>
      </c>
      <c r="E22" s="54">
        <v>4.70466</v>
      </c>
      <c r="F22" s="50">
        <v>3</v>
      </c>
      <c r="G22" s="50">
        <v>3.5</v>
      </c>
      <c r="H22" s="50">
        <v>3.7</v>
      </c>
      <c r="I22" s="50">
        <v>4</v>
      </c>
    </row>
    <row r="23" spans="1:9" ht="7.5" customHeight="1">
      <c r="A23" s="63"/>
      <c r="B23" s="59"/>
      <c r="C23" s="25"/>
      <c r="D23" s="50"/>
      <c r="E23" s="54"/>
      <c r="F23" s="50"/>
      <c r="G23" s="50"/>
      <c r="H23" s="50"/>
      <c r="I23" s="50"/>
    </row>
    <row r="24" spans="1:9" ht="34.5" customHeight="1">
      <c r="A24" s="63" t="s">
        <v>15</v>
      </c>
      <c r="B24" s="59" t="s">
        <v>16</v>
      </c>
      <c r="C24" s="20"/>
      <c r="D24" s="52"/>
      <c r="E24" s="52"/>
      <c r="F24" s="52"/>
      <c r="G24" s="50"/>
      <c r="H24" s="50"/>
      <c r="I24" s="50"/>
    </row>
    <row r="25" spans="1:9" ht="19.5" customHeight="1">
      <c r="A25" s="63"/>
      <c r="B25" s="62" t="s">
        <v>10</v>
      </c>
      <c r="C25" s="20"/>
      <c r="D25" s="52">
        <v>4.96</v>
      </c>
      <c r="E25" s="50"/>
      <c r="F25" s="52">
        <v>4.96</v>
      </c>
      <c r="G25" s="50">
        <v>0</v>
      </c>
      <c r="H25" s="50">
        <v>0</v>
      </c>
      <c r="I25" s="50">
        <v>0</v>
      </c>
    </row>
    <row r="26" spans="1:9" ht="21.75" customHeight="1">
      <c r="A26" s="63"/>
      <c r="B26" s="59" t="s">
        <v>11</v>
      </c>
      <c r="C26" s="20"/>
      <c r="D26" s="52">
        <v>5.9</v>
      </c>
      <c r="E26" s="52"/>
      <c r="F26" s="52">
        <v>5.9</v>
      </c>
      <c r="G26" s="50" t="s">
        <v>80</v>
      </c>
      <c r="H26" s="50" t="s">
        <v>81</v>
      </c>
      <c r="I26" s="50" t="s">
        <v>82</v>
      </c>
    </row>
    <row r="27" spans="1:9" ht="34.5" customHeight="1">
      <c r="A27" s="63" t="s">
        <v>17</v>
      </c>
      <c r="B27" s="61" t="s">
        <v>73</v>
      </c>
      <c r="C27" s="22" t="e">
        <f>C28+C29+C30+C31</f>
        <v>#REF!</v>
      </c>
      <c r="D27" s="52">
        <v>1306.2</v>
      </c>
      <c r="E27" s="52" t="e">
        <v>#REF!</v>
      </c>
      <c r="F27" s="52">
        <v>207.8</v>
      </c>
      <c r="G27" s="52">
        <v>380.4</v>
      </c>
      <c r="H27" s="52">
        <v>396</v>
      </c>
      <c r="I27" s="52">
        <v>322</v>
      </c>
    </row>
    <row r="28" spans="1:9" ht="19.5" customHeight="1">
      <c r="A28" s="63"/>
      <c r="B28" s="61" t="s">
        <v>7</v>
      </c>
      <c r="C28" s="22" t="e">
        <f>#REF!+#REF!+#REF!</f>
        <v>#REF!</v>
      </c>
      <c r="D28" s="52">
        <v>0</v>
      </c>
      <c r="E28" s="52" t="e">
        <v>#REF!</v>
      </c>
      <c r="F28" s="52">
        <v>0</v>
      </c>
      <c r="G28" s="52">
        <v>0</v>
      </c>
      <c r="H28" s="52">
        <v>0</v>
      </c>
      <c r="I28" s="52">
        <v>0</v>
      </c>
    </row>
    <row r="29" spans="1:9" ht="19.5" customHeight="1">
      <c r="A29" s="63"/>
      <c r="B29" s="62" t="s">
        <v>10</v>
      </c>
      <c r="C29" s="22" t="e">
        <f>#REF!+#REF!+#REF!+#REF!+#REF!+#REF!</f>
        <v>#REF!</v>
      </c>
      <c r="D29" s="52">
        <v>179.3</v>
      </c>
      <c r="E29" s="52" t="e">
        <v>#REF!</v>
      </c>
      <c r="F29" s="52">
        <v>25</v>
      </c>
      <c r="G29" s="52">
        <v>50.7</v>
      </c>
      <c r="H29" s="52">
        <v>53.9</v>
      </c>
      <c r="I29" s="52">
        <v>49.7</v>
      </c>
    </row>
    <row r="30" spans="1:9" ht="19.5" customHeight="1">
      <c r="A30" s="63"/>
      <c r="B30" s="61" t="s">
        <v>11</v>
      </c>
      <c r="C30" s="22" t="e">
        <f>#REF!+#REF!+#REF!</f>
        <v>#REF!</v>
      </c>
      <c r="D30" s="52">
        <v>152.9</v>
      </c>
      <c r="E30" s="52">
        <v>33.67</v>
      </c>
      <c r="F30" s="52">
        <v>21.2</v>
      </c>
      <c r="G30" s="52">
        <v>42.9</v>
      </c>
      <c r="H30" s="52">
        <v>46.1</v>
      </c>
      <c r="I30" s="52">
        <v>42.7</v>
      </c>
    </row>
    <row r="31" spans="1:9" ht="19.5" customHeight="1">
      <c r="A31" s="63"/>
      <c r="B31" s="64" t="s">
        <v>18</v>
      </c>
      <c r="C31" s="22" t="e">
        <f>#REF!+#REF!+#REF!+#REF!</f>
        <v>#REF!</v>
      </c>
      <c r="D31" s="52">
        <v>974</v>
      </c>
      <c r="E31" s="52" t="e">
        <v>#REF!</v>
      </c>
      <c r="F31" s="52">
        <v>161.6</v>
      </c>
      <c r="G31" s="52">
        <v>286.8</v>
      </c>
      <c r="H31" s="52">
        <v>296</v>
      </c>
      <c r="I31" s="52">
        <v>229.6</v>
      </c>
    </row>
    <row r="32" spans="1:9" ht="84" customHeight="1">
      <c r="A32" s="63" t="s">
        <v>19</v>
      </c>
      <c r="B32" s="61" t="s">
        <v>60</v>
      </c>
      <c r="C32" s="20">
        <v>0</v>
      </c>
      <c r="D32" s="52">
        <v>366.72152</v>
      </c>
      <c r="E32" s="52">
        <v>22.34</v>
      </c>
      <c r="F32" s="52">
        <v>73.35</v>
      </c>
      <c r="G32" s="52">
        <v>85.57</v>
      </c>
      <c r="H32" s="52">
        <v>97.8</v>
      </c>
      <c r="I32" s="52">
        <v>110</v>
      </c>
    </row>
    <row r="33" spans="1:9" ht="19.5" customHeight="1">
      <c r="A33" s="63"/>
      <c r="B33" s="62" t="s">
        <v>10</v>
      </c>
      <c r="C33" s="20">
        <v>0</v>
      </c>
      <c r="D33" s="52">
        <v>179.3</v>
      </c>
      <c r="E33" s="52">
        <v>3.75</v>
      </c>
      <c r="F33" s="52">
        <v>25</v>
      </c>
      <c r="G33" s="52">
        <v>50.7</v>
      </c>
      <c r="H33" s="52">
        <v>53.9</v>
      </c>
      <c r="I33" s="52">
        <v>49.7</v>
      </c>
    </row>
    <row r="34" spans="1:9" ht="19.5" customHeight="1">
      <c r="A34" s="63"/>
      <c r="B34" s="61" t="s">
        <v>11</v>
      </c>
      <c r="C34" s="20">
        <v>0</v>
      </c>
      <c r="D34" s="52">
        <v>152.9</v>
      </c>
      <c r="E34" s="52">
        <v>6.41</v>
      </c>
      <c r="F34" s="52">
        <v>21.2</v>
      </c>
      <c r="G34" s="52">
        <v>42.9</v>
      </c>
      <c r="H34" s="52">
        <v>46.1</v>
      </c>
      <c r="I34" s="52">
        <v>42.7</v>
      </c>
    </row>
    <row r="35" spans="1:9" ht="19.5" customHeight="1">
      <c r="A35" s="63"/>
      <c r="B35" s="64" t="s">
        <v>18</v>
      </c>
      <c r="C35" s="20"/>
      <c r="D35" s="52">
        <v>974</v>
      </c>
      <c r="E35" s="52">
        <v>12.18</v>
      </c>
      <c r="F35" s="52">
        <v>161.6</v>
      </c>
      <c r="G35" s="52">
        <v>286.8</v>
      </c>
      <c r="H35" s="52">
        <v>296</v>
      </c>
      <c r="I35" s="52">
        <v>229.6</v>
      </c>
    </row>
    <row r="36" spans="1:9" ht="19.5" customHeight="1" hidden="1">
      <c r="A36" s="63"/>
      <c r="B36" s="64"/>
      <c r="C36" s="20"/>
      <c r="D36" s="52"/>
      <c r="E36" s="52"/>
      <c r="F36" s="52"/>
      <c r="G36" s="50"/>
      <c r="H36" s="50"/>
      <c r="I36" s="50"/>
    </row>
    <row r="37" spans="1:9" ht="82.5" customHeight="1">
      <c r="A37" s="63" t="s">
        <v>20</v>
      </c>
      <c r="B37" s="61" t="s">
        <v>61</v>
      </c>
      <c r="C37" s="20">
        <f>C44+C47+C51</f>
        <v>0</v>
      </c>
      <c r="D37" s="52">
        <v>1132.29</v>
      </c>
      <c r="E37" s="52">
        <v>0</v>
      </c>
      <c r="F37" s="52">
        <v>0</v>
      </c>
      <c r="G37" s="52">
        <v>97.51</v>
      </c>
      <c r="H37" s="52">
        <v>97.51</v>
      </c>
      <c r="I37" s="52">
        <v>937.27</v>
      </c>
    </row>
    <row r="38" spans="1:9" ht="19.5" customHeight="1">
      <c r="A38" s="63"/>
      <c r="B38" s="61" t="s">
        <v>7</v>
      </c>
      <c r="C38" s="20">
        <v>0</v>
      </c>
      <c r="D38" s="52">
        <v>336.9</v>
      </c>
      <c r="E38" s="52">
        <v>0</v>
      </c>
      <c r="F38" s="52">
        <v>0</v>
      </c>
      <c r="G38" s="52">
        <v>0</v>
      </c>
      <c r="H38" s="52"/>
      <c r="I38" s="52">
        <v>336.9</v>
      </c>
    </row>
    <row r="39" spans="1:12" ht="19.5" customHeight="1">
      <c r="A39" s="63"/>
      <c r="B39" s="62" t="s">
        <v>10</v>
      </c>
      <c r="C39" s="20">
        <v>0</v>
      </c>
      <c r="D39" s="52">
        <v>795.39</v>
      </c>
      <c r="E39" s="52">
        <v>0</v>
      </c>
      <c r="F39" s="52">
        <v>0</v>
      </c>
      <c r="G39" s="52">
        <v>97.51</v>
      </c>
      <c r="H39" s="52">
        <v>97.51</v>
      </c>
      <c r="I39" s="52">
        <v>600.37</v>
      </c>
      <c r="L39" s="3">
        <v>1</v>
      </c>
    </row>
    <row r="40" spans="1:9" ht="19.5" customHeight="1">
      <c r="A40" s="63"/>
      <c r="B40" s="64" t="s">
        <v>18</v>
      </c>
      <c r="C40" s="22">
        <f>C45+C50</f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</row>
    <row r="41" spans="1:9" ht="21" customHeight="1" hidden="1">
      <c r="A41" s="63"/>
      <c r="B41" s="64" t="s">
        <v>21</v>
      </c>
      <c r="C41" s="20"/>
      <c r="D41" s="52">
        <v>743.9</v>
      </c>
      <c r="E41" s="52">
        <v>0</v>
      </c>
      <c r="F41" s="52">
        <v>152.4</v>
      </c>
      <c r="G41" s="52">
        <v>152.4</v>
      </c>
      <c r="H41" s="52">
        <v>152.4</v>
      </c>
      <c r="I41" s="52">
        <v>152.4</v>
      </c>
    </row>
    <row r="42" spans="1:9" ht="21" customHeight="1" hidden="1">
      <c r="A42" s="63"/>
      <c r="B42" s="64" t="s">
        <v>22</v>
      </c>
      <c r="C42" s="20"/>
      <c r="D42" s="52">
        <v>3500</v>
      </c>
      <c r="E42" s="52">
        <v>0</v>
      </c>
      <c r="F42" s="52">
        <v>0</v>
      </c>
      <c r="G42" s="52">
        <v>0</v>
      </c>
      <c r="H42" s="52">
        <v>1750</v>
      </c>
      <c r="I42" s="52">
        <v>1750</v>
      </c>
    </row>
    <row r="43" spans="1:9" ht="45">
      <c r="A43" s="63" t="s">
        <v>23</v>
      </c>
      <c r="B43" s="61" t="s">
        <v>62</v>
      </c>
      <c r="C43" s="20">
        <f>C44+C45</f>
        <v>0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</row>
    <row r="44" spans="1:9" ht="19.5" customHeight="1">
      <c r="A44" s="63"/>
      <c r="B44" s="61" t="s">
        <v>7</v>
      </c>
      <c r="C44" s="20">
        <v>0</v>
      </c>
      <c r="D44" s="52">
        <v>0</v>
      </c>
      <c r="E44" s="52">
        <v>0</v>
      </c>
      <c r="F44" s="52">
        <v>0</v>
      </c>
      <c r="G44" s="50">
        <v>0</v>
      </c>
      <c r="H44" s="50">
        <v>0</v>
      </c>
      <c r="I44" s="50">
        <v>0</v>
      </c>
    </row>
    <row r="45" spans="1:9" ht="19.5" customHeight="1">
      <c r="A45" s="63"/>
      <c r="B45" s="64" t="s">
        <v>24</v>
      </c>
      <c r="C45" s="20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ht="7.5" customHeight="1">
      <c r="A46" s="63"/>
      <c r="B46" s="64"/>
      <c r="C46" s="20"/>
      <c r="D46" s="52"/>
      <c r="E46" s="52"/>
      <c r="F46" s="52"/>
      <c r="G46" s="52"/>
      <c r="H46" s="52"/>
      <c r="I46" s="52"/>
    </row>
    <row r="47" spans="1:9" ht="30">
      <c r="A47" s="63" t="s">
        <v>25</v>
      </c>
      <c r="B47" s="61" t="s">
        <v>63</v>
      </c>
      <c r="C47" s="20">
        <v>0</v>
      </c>
      <c r="D47" s="52">
        <v>625</v>
      </c>
      <c r="E47" s="52">
        <v>0</v>
      </c>
      <c r="F47" s="52">
        <v>0</v>
      </c>
      <c r="G47" s="52">
        <v>0</v>
      </c>
      <c r="H47" s="52">
        <v>0</v>
      </c>
      <c r="I47" s="52">
        <v>625</v>
      </c>
    </row>
    <row r="48" spans="1:9" ht="19.5" customHeight="1">
      <c r="A48" s="63"/>
      <c r="B48" s="61" t="s">
        <v>7</v>
      </c>
      <c r="C48" s="20">
        <v>0</v>
      </c>
      <c r="D48" s="52">
        <v>250</v>
      </c>
      <c r="E48" s="52">
        <v>0</v>
      </c>
      <c r="F48" s="52">
        <v>0</v>
      </c>
      <c r="G48" s="50">
        <v>0</v>
      </c>
      <c r="H48" s="50">
        <v>0</v>
      </c>
      <c r="I48" s="50">
        <v>250</v>
      </c>
    </row>
    <row r="49" spans="1:9" ht="19.5" customHeight="1">
      <c r="A49" s="63"/>
      <c r="B49" s="62" t="s">
        <v>10</v>
      </c>
      <c r="C49" s="20">
        <v>0</v>
      </c>
      <c r="D49" s="52">
        <v>375</v>
      </c>
      <c r="E49" s="52">
        <v>0</v>
      </c>
      <c r="F49" s="52">
        <v>0</v>
      </c>
      <c r="G49" s="50">
        <v>0</v>
      </c>
      <c r="H49" s="50">
        <v>0</v>
      </c>
      <c r="I49" s="50">
        <v>375</v>
      </c>
    </row>
    <row r="50" spans="1:9" ht="7.5" customHeight="1">
      <c r="A50" s="63"/>
      <c r="B50" s="61"/>
      <c r="C50" s="20"/>
      <c r="D50" s="52"/>
      <c r="E50" s="52"/>
      <c r="F50" s="52"/>
      <c r="G50" s="50"/>
      <c r="H50" s="50"/>
      <c r="I50" s="50"/>
    </row>
    <row r="51" spans="1:9" ht="19.5" customHeight="1">
      <c r="A51" s="63" t="s">
        <v>26</v>
      </c>
      <c r="B51" s="61" t="s">
        <v>64</v>
      </c>
      <c r="C51" s="20">
        <f>C52+C53</f>
        <v>0</v>
      </c>
      <c r="D51" s="52">
        <v>217.26</v>
      </c>
      <c r="E51" s="52">
        <v>0</v>
      </c>
      <c r="F51" s="52">
        <v>0</v>
      </c>
      <c r="G51" s="52">
        <v>0</v>
      </c>
      <c r="H51" s="52">
        <v>0</v>
      </c>
      <c r="I51" s="52">
        <v>217.26</v>
      </c>
    </row>
    <row r="52" spans="1:9" ht="19.5" customHeight="1">
      <c r="A52" s="63"/>
      <c r="B52" s="61" t="s">
        <v>7</v>
      </c>
      <c r="C52" s="20">
        <v>0</v>
      </c>
      <c r="D52" s="52">
        <v>86.9</v>
      </c>
      <c r="E52" s="52">
        <v>0</v>
      </c>
      <c r="F52" s="50">
        <v>0</v>
      </c>
      <c r="G52" s="50">
        <v>0</v>
      </c>
      <c r="H52" s="50">
        <v>0</v>
      </c>
      <c r="I52" s="50">
        <v>86.9</v>
      </c>
    </row>
    <row r="53" spans="1:9" ht="19.5" customHeight="1">
      <c r="A53" s="63"/>
      <c r="B53" s="62" t="s">
        <v>10</v>
      </c>
      <c r="C53" s="20">
        <v>0</v>
      </c>
      <c r="D53" s="52">
        <v>130.36</v>
      </c>
      <c r="E53" s="52">
        <v>0</v>
      </c>
      <c r="F53" s="50">
        <v>0</v>
      </c>
      <c r="G53" s="50">
        <v>0</v>
      </c>
      <c r="H53" s="50">
        <v>0</v>
      </c>
      <c r="I53" s="50">
        <v>130.36</v>
      </c>
    </row>
    <row r="54" spans="1:9" ht="7.5" customHeight="1">
      <c r="A54" s="63"/>
      <c r="B54" s="62"/>
      <c r="C54" s="20"/>
      <c r="D54" s="52"/>
      <c r="E54" s="52"/>
      <c r="F54" s="50"/>
      <c r="G54" s="50"/>
      <c r="H54" s="50"/>
      <c r="I54" s="50"/>
    </row>
    <row r="55" spans="1:9" ht="19.5" customHeight="1">
      <c r="A55" s="63" t="s">
        <v>27</v>
      </c>
      <c r="B55" s="61" t="s">
        <v>65</v>
      </c>
      <c r="C55" s="19"/>
      <c r="D55" s="52">
        <v>290.03</v>
      </c>
      <c r="E55" s="50"/>
      <c r="F55" s="50">
        <v>0</v>
      </c>
      <c r="G55" s="50">
        <v>97.51</v>
      </c>
      <c r="H55" s="50">
        <v>97.51</v>
      </c>
      <c r="I55" s="50">
        <v>95.01</v>
      </c>
    </row>
    <row r="56" spans="1:9" ht="19.5" customHeight="1">
      <c r="A56" s="63"/>
      <c r="B56" s="62" t="s">
        <v>10</v>
      </c>
      <c r="C56" s="19"/>
      <c r="D56" s="52">
        <v>290.03</v>
      </c>
      <c r="E56" s="50"/>
      <c r="F56" s="50">
        <v>0</v>
      </c>
      <c r="G56" s="50">
        <v>97.51</v>
      </c>
      <c r="H56" s="50">
        <v>97.51</v>
      </c>
      <c r="I56" s="50">
        <v>95.01</v>
      </c>
    </row>
    <row r="57" spans="1:9" ht="7.5" customHeight="1">
      <c r="A57" s="63"/>
      <c r="B57" s="61"/>
      <c r="C57" s="29"/>
      <c r="D57" s="50"/>
      <c r="E57" s="50"/>
      <c r="F57" s="50"/>
      <c r="G57" s="50"/>
      <c r="H57" s="50"/>
      <c r="I57" s="50"/>
    </row>
    <row r="58" spans="1:9" ht="50.25" customHeight="1">
      <c r="A58" s="63" t="s">
        <v>28</v>
      </c>
      <c r="B58" s="61" t="s">
        <v>72</v>
      </c>
      <c r="C58" s="19">
        <v>0</v>
      </c>
      <c r="D58" s="50">
        <v>162.5</v>
      </c>
      <c r="E58" s="50">
        <v>0</v>
      </c>
      <c r="F58" s="50">
        <v>162.5</v>
      </c>
      <c r="G58" s="50">
        <v>0</v>
      </c>
      <c r="H58" s="50">
        <v>0</v>
      </c>
      <c r="I58" s="50">
        <v>0</v>
      </c>
    </row>
    <row r="59" spans="1:9" ht="34.5" customHeight="1">
      <c r="A59" s="63"/>
      <c r="B59" s="61" t="s">
        <v>66</v>
      </c>
      <c r="C59" s="19">
        <v>0</v>
      </c>
      <c r="D59" s="50">
        <v>130</v>
      </c>
      <c r="E59" s="50">
        <v>0</v>
      </c>
      <c r="F59" s="50">
        <v>130</v>
      </c>
      <c r="G59" s="50">
        <v>0</v>
      </c>
      <c r="H59" s="50">
        <v>0</v>
      </c>
      <c r="I59" s="50">
        <v>0</v>
      </c>
    </row>
    <row r="60" spans="1:13" ht="19.5" customHeight="1">
      <c r="A60" s="63"/>
      <c r="B60" s="65" t="s">
        <v>29</v>
      </c>
      <c r="C60" s="19">
        <v>0</v>
      </c>
      <c r="D60" s="50">
        <v>32.5</v>
      </c>
      <c r="E60" s="50">
        <v>0</v>
      </c>
      <c r="F60" s="50">
        <v>32.5</v>
      </c>
      <c r="G60" s="50">
        <v>0</v>
      </c>
      <c r="H60" s="50">
        <v>0</v>
      </c>
      <c r="I60" s="50">
        <v>0</v>
      </c>
      <c r="L60" s="73" t="s">
        <v>30</v>
      </c>
      <c r="M60" s="73"/>
    </row>
    <row r="61" spans="1:9" ht="19.5" customHeight="1">
      <c r="A61" s="63"/>
      <c r="B61" s="64" t="s">
        <v>78</v>
      </c>
      <c r="C61" s="19"/>
      <c r="D61" s="50"/>
      <c r="E61" s="50"/>
      <c r="F61" s="50"/>
      <c r="G61" s="50"/>
      <c r="H61" s="50"/>
      <c r="I61" s="50"/>
    </row>
    <row r="62" spans="1:9" ht="34.5" customHeight="1">
      <c r="A62" s="63" t="s">
        <v>31</v>
      </c>
      <c r="B62" s="61" t="s">
        <v>32</v>
      </c>
      <c r="C62" s="29" t="e">
        <f>C63+C68+C75+#REF!+C81</f>
        <v>#REF!</v>
      </c>
      <c r="D62" s="50">
        <v>1999.29</v>
      </c>
      <c r="E62" s="50">
        <v>2426.0296000000003</v>
      </c>
      <c r="F62" s="50">
        <v>451.07756596</v>
      </c>
      <c r="G62" s="50">
        <v>480.95538997920005</v>
      </c>
      <c r="H62" s="50">
        <v>516.757000113784</v>
      </c>
      <c r="I62" s="50">
        <v>550.4977675678097</v>
      </c>
    </row>
    <row r="63" spans="1:9" ht="45">
      <c r="A63" s="63" t="s">
        <v>33</v>
      </c>
      <c r="B63" s="59" t="s">
        <v>34</v>
      </c>
      <c r="C63" s="29">
        <f>C64+C65+C66+C67</f>
        <v>403.35749999999996</v>
      </c>
      <c r="D63" s="50">
        <v>1158.4</v>
      </c>
      <c r="E63" s="50">
        <v>491.1225</v>
      </c>
      <c r="F63" s="50">
        <v>257.4</v>
      </c>
      <c r="G63" s="50">
        <v>276.7</v>
      </c>
      <c r="H63" s="50">
        <v>300.3</v>
      </c>
      <c r="I63" s="50">
        <v>324</v>
      </c>
    </row>
    <row r="64" spans="1:9" ht="19.5" customHeight="1">
      <c r="A64" s="63"/>
      <c r="B64" s="61" t="s">
        <v>7</v>
      </c>
      <c r="C64" s="29">
        <v>124.761</v>
      </c>
      <c r="D64" s="50">
        <v>199.3</v>
      </c>
      <c r="E64" s="50">
        <v>124.492</v>
      </c>
      <c r="F64" s="50">
        <v>44.3</v>
      </c>
      <c r="G64" s="50">
        <v>47.6</v>
      </c>
      <c r="H64" s="50">
        <v>51.7</v>
      </c>
      <c r="I64" s="50">
        <v>55.7</v>
      </c>
    </row>
    <row r="65" spans="1:9" ht="19.5" customHeight="1">
      <c r="A65" s="63"/>
      <c r="B65" s="65" t="s">
        <v>29</v>
      </c>
      <c r="C65" s="29">
        <v>36.51</v>
      </c>
      <c r="D65" s="50">
        <v>199.3</v>
      </c>
      <c r="E65" s="50">
        <v>67.992</v>
      </c>
      <c r="F65" s="50">
        <v>44.3</v>
      </c>
      <c r="G65" s="50">
        <v>47.6</v>
      </c>
      <c r="H65" s="50">
        <v>51.7</v>
      </c>
      <c r="I65" s="50">
        <v>55.7</v>
      </c>
    </row>
    <row r="66" spans="1:9" ht="19.5" customHeight="1">
      <c r="A66" s="63"/>
      <c r="B66" s="65" t="s">
        <v>11</v>
      </c>
      <c r="C66" s="29">
        <v>0.072</v>
      </c>
      <c r="D66" s="50">
        <v>19.6</v>
      </c>
      <c r="E66" s="50">
        <v>3.965</v>
      </c>
      <c r="F66" s="50">
        <v>4.4</v>
      </c>
      <c r="G66" s="50">
        <v>4.6</v>
      </c>
      <c r="H66" s="50">
        <v>5</v>
      </c>
      <c r="I66" s="50">
        <v>5.6</v>
      </c>
    </row>
    <row r="67" spans="1:9" ht="19.5" customHeight="1">
      <c r="A67" s="63"/>
      <c r="B67" s="64" t="s">
        <v>18</v>
      </c>
      <c r="C67" s="29">
        <f>(C64+C65+C66)*0.6/0.4</f>
        <v>242.01449999999997</v>
      </c>
      <c r="D67" s="50">
        <v>740.2</v>
      </c>
      <c r="E67" s="50">
        <v>294.6735</v>
      </c>
      <c r="F67" s="50">
        <v>164.4</v>
      </c>
      <c r="G67" s="50">
        <v>176.9</v>
      </c>
      <c r="H67" s="50">
        <v>191.9</v>
      </c>
      <c r="I67" s="50">
        <v>207</v>
      </c>
    </row>
    <row r="68" spans="1:9" ht="85.5" customHeight="1">
      <c r="A68" s="63" t="s">
        <v>35</v>
      </c>
      <c r="B68" s="59" t="s">
        <v>79</v>
      </c>
      <c r="C68" s="30">
        <f>C69</f>
        <v>74.34045</v>
      </c>
      <c r="D68" s="50">
        <v>82.03</v>
      </c>
      <c r="E68" s="50">
        <v>62.4647</v>
      </c>
      <c r="F68" s="50">
        <v>19.09681596</v>
      </c>
      <c r="G68" s="50">
        <v>20.006402479200002</v>
      </c>
      <c r="H68" s="50">
        <v>20.960563238784005</v>
      </c>
      <c r="I68" s="50">
        <v>21.961508849059687</v>
      </c>
    </row>
    <row r="69" spans="1:9" ht="19.5" customHeight="1">
      <c r="A69" s="63"/>
      <c r="B69" s="61" t="s">
        <v>7</v>
      </c>
      <c r="C69" s="29">
        <f>C71+C72+C73+C74</f>
        <v>74.34045</v>
      </c>
      <c r="D69" s="50">
        <v>82.03</v>
      </c>
      <c r="E69" s="50">
        <v>62.4647</v>
      </c>
      <c r="F69" s="50">
        <v>19.09681596</v>
      </c>
      <c r="G69" s="50">
        <v>20.006402479200002</v>
      </c>
      <c r="H69" s="50">
        <v>20.960563238784005</v>
      </c>
      <c r="I69" s="50">
        <v>21.961508849059687</v>
      </c>
    </row>
    <row r="70" spans="1:9" ht="19.5" customHeight="1">
      <c r="A70" s="63"/>
      <c r="B70" s="65" t="s">
        <v>36</v>
      </c>
      <c r="C70" s="19"/>
      <c r="D70" s="50"/>
      <c r="E70" s="50"/>
      <c r="F70" s="50"/>
      <c r="G70" s="50"/>
      <c r="H70" s="50"/>
      <c r="I70" s="50"/>
    </row>
    <row r="71" spans="1:9" ht="34.5" customHeight="1">
      <c r="A71" s="63"/>
      <c r="B71" s="59" t="s">
        <v>67</v>
      </c>
      <c r="C71" s="29">
        <v>29.28535</v>
      </c>
      <c r="D71" s="50"/>
      <c r="E71" s="50">
        <v>0.5124</v>
      </c>
      <c r="F71" s="50">
        <v>0</v>
      </c>
      <c r="G71" s="50">
        <v>0</v>
      </c>
      <c r="H71" s="50">
        <v>0</v>
      </c>
      <c r="I71" s="50">
        <v>0</v>
      </c>
    </row>
    <row r="72" spans="1:9" ht="19.5" customHeight="1">
      <c r="A72" s="63"/>
      <c r="B72" s="62" t="s">
        <v>37</v>
      </c>
      <c r="C72" s="29">
        <v>38.0886</v>
      </c>
      <c r="D72" s="50">
        <v>34.46</v>
      </c>
      <c r="E72" s="50">
        <v>52.9213</v>
      </c>
      <c r="F72" s="50">
        <v>7.994700000000001</v>
      </c>
      <c r="G72" s="50">
        <v>8.394435000000001</v>
      </c>
      <c r="H72" s="50">
        <v>8.814156750000002</v>
      </c>
      <c r="I72" s="50">
        <v>9.254864587500002</v>
      </c>
    </row>
    <row r="73" spans="1:9" ht="19.5" customHeight="1">
      <c r="A73" s="63"/>
      <c r="B73" s="62" t="s">
        <v>38</v>
      </c>
      <c r="C73" s="29">
        <v>5.883</v>
      </c>
      <c r="D73" s="50">
        <v>41.35</v>
      </c>
      <c r="E73" s="50">
        <v>7.6</v>
      </c>
      <c r="F73" s="50">
        <v>9.59364</v>
      </c>
      <c r="G73" s="50">
        <v>10.073322000000001</v>
      </c>
      <c r="H73" s="50">
        <v>10.576988100000001</v>
      </c>
      <c r="I73" s="50">
        <v>11.105837505000002</v>
      </c>
    </row>
    <row r="74" spans="1:9" ht="34.5" customHeight="1">
      <c r="A74" s="63"/>
      <c r="B74" s="62" t="s">
        <v>75</v>
      </c>
      <c r="C74" s="29">
        <v>1.0835</v>
      </c>
      <c r="D74" s="50">
        <v>6.22</v>
      </c>
      <c r="E74" s="50">
        <v>1.431</v>
      </c>
      <c r="F74" s="50">
        <v>1.5084759600000002</v>
      </c>
      <c r="G74" s="50">
        <v>1.5386454792000002</v>
      </c>
      <c r="H74" s="50">
        <v>1.569418388784</v>
      </c>
      <c r="I74" s="50">
        <v>1.6008067565596802</v>
      </c>
    </row>
    <row r="75" spans="1:9" ht="60">
      <c r="A75" s="63" t="s">
        <v>39</v>
      </c>
      <c r="B75" s="59" t="s">
        <v>40</v>
      </c>
      <c r="C75" s="29">
        <f>C77+C78+C79</f>
        <v>150.9101</v>
      </c>
      <c r="D75" s="50">
        <v>112.48</v>
      </c>
      <c r="E75" s="50">
        <v>1680.9887</v>
      </c>
      <c r="F75" s="50">
        <v>30.6</v>
      </c>
      <c r="G75" s="50">
        <v>30.6</v>
      </c>
      <c r="H75" s="50">
        <v>25.64</v>
      </c>
      <c r="I75" s="50">
        <v>25.64</v>
      </c>
    </row>
    <row r="76" spans="1:9" ht="19.5" customHeight="1">
      <c r="A76" s="63"/>
      <c r="B76" s="61" t="s">
        <v>7</v>
      </c>
      <c r="C76" s="29"/>
      <c r="D76" s="50"/>
      <c r="E76" s="50"/>
      <c r="F76" s="50"/>
      <c r="G76" s="50"/>
      <c r="H76" s="50"/>
      <c r="I76" s="50"/>
    </row>
    <row r="77" spans="1:9" ht="34.5" customHeight="1">
      <c r="A77" s="63"/>
      <c r="B77" s="59" t="s">
        <v>41</v>
      </c>
      <c r="C77" s="29">
        <v>14.6552</v>
      </c>
      <c r="D77" s="50">
        <v>23.2</v>
      </c>
      <c r="E77" s="50">
        <v>17.7651</v>
      </c>
      <c r="F77" s="50">
        <v>5.8</v>
      </c>
      <c r="G77" s="50">
        <v>5.8</v>
      </c>
      <c r="H77" s="50">
        <v>5.8</v>
      </c>
      <c r="I77" s="50">
        <v>5.8</v>
      </c>
    </row>
    <row r="78" spans="1:9" ht="34.5" customHeight="1" hidden="1">
      <c r="A78" s="63"/>
      <c r="B78" s="59" t="s">
        <v>68</v>
      </c>
      <c r="C78" s="29">
        <v>73.4616</v>
      </c>
      <c r="D78" s="50">
        <v>0</v>
      </c>
      <c r="E78" s="50">
        <v>8.6994</v>
      </c>
      <c r="F78" s="50">
        <v>0</v>
      </c>
      <c r="G78" s="50">
        <v>0</v>
      </c>
      <c r="H78" s="50">
        <v>0</v>
      </c>
      <c r="I78" s="50">
        <v>0</v>
      </c>
    </row>
    <row r="79" spans="1:9" ht="34.5" customHeight="1">
      <c r="A79" s="63"/>
      <c r="B79" s="59" t="s">
        <v>70</v>
      </c>
      <c r="C79" s="28">
        <v>62.7933</v>
      </c>
      <c r="D79" s="50">
        <v>89.28</v>
      </c>
      <c r="E79" s="50">
        <v>1654.5242</v>
      </c>
      <c r="F79" s="50">
        <v>24.8</v>
      </c>
      <c r="G79" s="50">
        <v>24.8</v>
      </c>
      <c r="H79" s="50">
        <v>19.84</v>
      </c>
      <c r="I79" s="50">
        <v>19.84</v>
      </c>
    </row>
    <row r="80" spans="1:9" ht="19.5" customHeight="1" hidden="1">
      <c r="A80" s="63"/>
      <c r="B80" s="62"/>
      <c r="C80" s="19"/>
      <c r="D80" s="50"/>
      <c r="E80" s="50"/>
      <c r="F80" s="50"/>
      <c r="G80" s="50"/>
      <c r="H80" s="50"/>
      <c r="I80" s="50"/>
    </row>
    <row r="81" spans="1:13" ht="49.5" customHeight="1">
      <c r="A81" s="63" t="s">
        <v>42</v>
      </c>
      <c r="B81" s="59" t="s">
        <v>69</v>
      </c>
      <c r="C81" s="30">
        <f>C82+C83+C84</f>
        <v>10</v>
      </c>
      <c r="D81" s="50">
        <v>85</v>
      </c>
      <c r="E81" s="50">
        <v>62.278000000000006</v>
      </c>
      <c r="F81" s="50">
        <v>12.5</v>
      </c>
      <c r="G81" s="50">
        <v>17.5</v>
      </c>
      <c r="H81" s="50">
        <v>25</v>
      </c>
      <c r="I81" s="50">
        <v>30</v>
      </c>
      <c r="J81" s="18"/>
      <c r="K81" s="18"/>
      <c r="L81" s="18"/>
      <c r="M81" s="18"/>
    </row>
    <row r="82" spans="1:9" ht="19.5" customHeight="1">
      <c r="A82" s="63"/>
      <c r="B82" s="62" t="s">
        <v>10</v>
      </c>
      <c r="C82" s="30">
        <v>5</v>
      </c>
      <c r="D82" s="50">
        <v>34</v>
      </c>
      <c r="E82" s="50">
        <v>24.911</v>
      </c>
      <c r="F82" s="50">
        <v>5</v>
      </c>
      <c r="G82" s="50">
        <v>7</v>
      </c>
      <c r="H82" s="50">
        <v>10</v>
      </c>
      <c r="I82" s="50">
        <v>12</v>
      </c>
    </row>
    <row r="83" spans="1:9" ht="19.5" customHeight="1">
      <c r="A83" s="63"/>
      <c r="B83" s="62" t="s">
        <v>11</v>
      </c>
      <c r="C83" s="27">
        <v>0</v>
      </c>
      <c r="D83" s="50">
        <v>8.5</v>
      </c>
      <c r="E83" s="50">
        <v>6.228</v>
      </c>
      <c r="F83" s="50">
        <v>1.25</v>
      </c>
      <c r="G83" s="50">
        <v>1.75</v>
      </c>
      <c r="H83" s="50">
        <v>2.5</v>
      </c>
      <c r="I83" s="50">
        <v>3</v>
      </c>
    </row>
    <row r="84" spans="1:9" ht="19.5" customHeight="1">
      <c r="A84" s="63"/>
      <c r="B84" s="64" t="s">
        <v>18</v>
      </c>
      <c r="C84" s="30">
        <f>C82+C83</f>
        <v>5</v>
      </c>
      <c r="D84" s="50">
        <v>42.5</v>
      </c>
      <c r="E84" s="50">
        <v>31.139000000000003</v>
      </c>
      <c r="F84" s="50">
        <v>6.25</v>
      </c>
      <c r="G84" s="50">
        <v>8.75</v>
      </c>
      <c r="H84" s="50">
        <v>12.5</v>
      </c>
      <c r="I84" s="50">
        <v>15</v>
      </c>
    </row>
    <row r="85" spans="1:9" ht="15.75" customHeight="1">
      <c r="A85" s="63"/>
      <c r="B85" s="64" t="s">
        <v>5</v>
      </c>
      <c r="C85" s="30"/>
      <c r="D85" s="50"/>
      <c r="E85" s="50"/>
      <c r="F85" s="50"/>
      <c r="G85" s="50"/>
      <c r="H85" s="50"/>
      <c r="I85" s="50"/>
    </row>
    <row r="86" spans="1:9" ht="19.5" customHeight="1">
      <c r="A86" s="63" t="s">
        <v>43</v>
      </c>
      <c r="B86" s="64" t="s">
        <v>44</v>
      </c>
      <c r="C86" s="30">
        <f>C87</f>
        <v>0</v>
      </c>
      <c r="D86" s="50">
        <v>6.7</v>
      </c>
      <c r="E86" s="50">
        <v>0</v>
      </c>
      <c r="F86" s="50">
        <v>1.675</v>
      </c>
      <c r="G86" s="50">
        <v>1.675</v>
      </c>
      <c r="H86" s="50">
        <v>1.675</v>
      </c>
      <c r="I86" s="50">
        <v>1.675</v>
      </c>
    </row>
    <row r="87" spans="1:9" ht="19.5" customHeight="1">
      <c r="A87" s="63"/>
      <c r="B87" s="62" t="s">
        <v>10</v>
      </c>
      <c r="C87" s="30">
        <v>0</v>
      </c>
      <c r="D87" s="50">
        <v>6.7</v>
      </c>
      <c r="E87" s="50">
        <v>0</v>
      </c>
      <c r="F87" s="50">
        <v>1.675</v>
      </c>
      <c r="G87" s="50">
        <v>1.675</v>
      </c>
      <c r="H87" s="50">
        <v>1.675</v>
      </c>
      <c r="I87" s="50">
        <v>1.675</v>
      </c>
    </row>
    <row r="88" spans="1:9" ht="19.5" customHeight="1">
      <c r="A88" s="63" t="s">
        <v>45</v>
      </c>
      <c r="B88" s="61" t="s">
        <v>46</v>
      </c>
      <c r="C88" s="30">
        <f>C90+C89</f>
        <v>516.7104</v>
      </c>
      <c r="D88" s="50">
        <v>315.87</v>
      </c>
      <c r="E88" s="50">
        <v>57.8757</v>
      </c>
      <c r="F88" s="50">
        <v>73.28475</v>
      </c>
      <c r="G88" s="50">
        <v>76.94898750000002</v>
      </c>
      <c r="H88" s="50">
        <v>80.79643687500001</v>
      </c>
      <c r="I88" s="50">
        <v>84.83625871875002</v>
      </c>
    </row>
    <row r="89" spans="1:9" ht="19.5" customHeight="1">
      <c r="A89" s="63"/>
      <c r="B89" s="61" t="s">
        <v>7</v>
      </c>
      <c r="C89" s="30">
        <v>89.8663</v>
      </c>
      <c r="D89" s="50">
        <v>85.28</v>
      </c>
      <c r="E89" s="50">
        <v>3.668</v>
      </c>
      <c r="F89" s="50">
        <v>19.7868825</v>
      </c>
      <c r="G89" s="50">
        <v>20.776226625000007</v>
      </c>
      <c r="H89" s="50">
        <v>21.815037956250006</v>
      </c>
      <c r="I89" s="50">
        <v>22.90578985406251</v>
      </c>
    </row>
    <row r="90" spans="1:9" ht="19.5" customHeight="1">
      <c r="A90" s="63"/>
      <c r="B90" s="62" t="s">
        <v>10</v>
      </c>
      <c r="C90" s="30">
        <v>426.8441</v>
      </c>
      <c r="D90" s="50">
        <v>230.58</v>
      </c>
      <c r="E90" s="50">
        <v>54.2077</v>
      </c>
      <c r="F90" s="50">
        <v>53.4978675</v>
      </c>
      <c r="G90" s="50">
        <v>56.17276087500001</v>
      </c>
      <c r="H90" s="50">
        <v>58.98139891875001</v>
      </c>
      <c r="I90" s="50">
        <v>61.93046886468751</v>
      </c>
    </row>
    <row r="91" spans="1:9" ht="19.5" customHeight="1">
      <c r="A91" s="63" t="s">
        <v>47</v>
      </c>
      <c r="B91" s="62" t="s">
        <v>48</v>
      </c>
      <c r="C91" s="30" t="e">
        <f>C93+#REF!</f>
        <v>#REF!</v>
      </c>
      <c r="D91" s="50">
        <v>1837</v>
      </c>
      <c r="E91" s="50">
        <v>116.5</v>
      </c>
      <c r="F91" s="50">
        <v>381</v>
      </c>
      <c r="G91" s="50">
        <v>463</v>
      </c>
      <c r="H91" s="50">
        <v>488</v>
      </c>
      <c r="I91" s="50">
        <v>505</v>
      </c>
    </row>
    <row r="92" spans="1:9" ht="19.5" customHeight="1">
      <c r="A92" s="63"/>
      <c r="B92" s="62" t="s">
        <v>5</v>
      </c>
      <c r="C92" s="27"/>
      <c r="D92" s="50"/>
      <c r="E92" s="50"/>
      <c r="F92" s="50"/>
      <c r="G92" s="50"/>
      <c r="H92" s="50"/>
      <c r="I92" s="50"/>
    </row>
    <row r="93" spans="1:9" ht="49.5" customHeight="1">
      <c r="A93" s="63" t="s">
        <v>49</v>
      </c>
      <c r="B93" s="59" t="s">
        <v>76</v>
      </c>
      <c r="C93" s="29">
        <f>C94</f>
        <v>25</v>
      </c>
      <c r="D93" s="50">
        <v>22.6</v>
      </c>
      <c r="E93" s="50">
        <v>30</v>
      </c>
      <c r="F93" s="50">
        <v>4.5</v>
      </c>
      <c r="G93" s="50">
        <v>5.3</v>
      </c>
      <c r="H93" s="50">
        <v>6</v>
      </c>
      <c r="I93" s="50">
        <v>6.8</v>
      </c>
    </row>
    <row r="94" spans="1:9" ht="19.5" customHeight="1">
      <c r="A94" s="63"/>
      <c r="B94" s="59" t="s">
        <v>77</v>
      </c>
      <c r="C94" s="30">
        <v>25</v>
      </c>
      <c r="D94" s="50"/>
      <c r="E94" s="50">
        <v>30</v>
      </c>
      <c r="F94" s="50">
        <v>4.5</v>
      </c>
      <c r="G94" s="50">
        <v>5.3</v>
      </c>
      <c r="H94" s="50">
        <v>6</v>
      </c>
      <c r="I94" s="50">
        <v>6.8</v>
      </c>
    </row>
    <row r="95" spans="1:9" ht="7.5" customHeight="1">
      <c r="A95" s="63"/>
      <c r="B95" s="59"/>
      <c r="C95" s="30"/>
      <c r="D95" s="50"/>
      <c r="E95" s="50"/>
      <c r="F95" s="50"/>
      <c r="G95" s="50"/>
      <c r="H95" s="50"/>
      <c r="I95" s="50"/>
    </row>
    <row r="96" spans="1:9" ht="19.5" customHeight="1">
      <c r="A96" s="63"/>
      <c r="B96" s="61"/>
      <c r="C96" s="27">
        <v>0</v>
      </c>
      <c r="D96" s="50"/>
      <c r="E96" s="50"/>
      <c r="F96" s="50"/>
      <c r="G96" s="50"/>
      <c r="H96" s="50"/>
      <c r="I96" s="50"/>
    </row>
    <row r="97" spans="1:9" ht="19.5" customHeight="1">
      <c r="A97" s="63"/>
      <c r="B97" s="61"/>
      <c r="C97" s="27"/>
      <c r="D97" s="50"/>
      <c r="E97" s="50"/>
      <c r="F97" s="50"/>
      <c r="G97" s="50"/>
      <c r="H97" s="50"/>
      <c r="I97" s="50"/>
    </row>
    <row r="98" spans="1:9" ht="15.75" customHeight="1">
      <c r="A98" s="71"/>
      <c r="B98" s="71"/>
      <c r="C98" s="71"/>
      <c r="D98" s="71"/>
      <c r="E98" s="71"/>
      <c r="F98" s="71"/>
      <c r="G98" s="71"/>
      <c r="H98" s="71"/>
      <c r="I98" s="71"/>
    </row>
    <row r="99" spans="1:9" ht="31.5" hidden="1">
      <c r="A99" s="20"/>
      <c r="B99" s="24" t="s">
        <v>50</v>
      </c>
      <c r="C99" s="33">
        <v>20</v>
      </c>
      <c r="D99" s="41"/>
      <c r="E99" s="33">
        <v>26.85</v>
      </c>
      <c r="F99" s="33" t="e">
        <f>F100</f>
        <v>#REF!</v>
      </c>
      <c r="G99" s="33" t="e">
        <f>G100</f>
        <v>#REF!</v>
      </c>
      <c r="H99" s="33" t="e">
        <f>H100</f>
        <v>#REF!</v>
      </c>
      <c r="I99" s="33" t="e">
        <f>I100</f>
        <v>#REF!</v>
      </c>
    </row>
    <row r="100" spans="1:9" ht="63" hidden="1">
      <c r="A100" s="20"/>
      <c r="B100" s="24" t="s">
        <v>51</v>
      </c>
      <c r="C100" s="33">
        <v>26.85</v>
      </c>
      <c r="D100" s="42"/>
      <c r="E100" s="33">
        <f>C100*1</f>
        <v>26.85</v>
      </c>
      <c r="F100" s="33" t="e">
        <f>#REF!*1.02</f>
        <v>#REF!</v>
      </c>
      <c r="G100" s="33" t="e">
        <f>F100*1.02</f>
        <v>#REF!</v>
      </c>
      <c r="H100" s="33" t="e">
        <f>G100*1.02</f>
        <v>#REF!</v>
      </c>
      <c r="I100" s="33" t="e">
        <f>H100*1.02</f>
        <v>#REF!</v>
      </c>
    </row>
    <row r="101" spans="1:9" ht="47.25" hidden="1">
      <c r="A101" s="20"/>
      <c r="B101" s="24" t="s">
        <v>52</v>
      </c>
      <c r="C101" s="33">
        <v>26.5</v>
      </c>
      <c r="D101" s="42"/>
      <c r="E101" s="33">
        <v>28.75</v>
      </c>
      <c r="F101" s="33" t="e">
        <f>#REF!*1.05</f>
        <v>#REF!</v>
      </c>
      <c r="G101" s="33" t="e">
        <f>F101*1.05</f>
        <v>#REF!</v>
      </c>
      <c r="H101" s="33" t="e">
        <f>G101*1.05</f>
        <v>#REF!</v>
      </c>
      <c r="I101" s="33" t="e">
        <f>H101*1.05</f>
        <v>#REF!</v>
      </c>
    </row>
    <row r="102" spans="1:9" ht="15.75" hidden="1">
      <c r="A102" s="20"/>
      <c r="B102" s="24" t="s">
        <v>53</v>
      </c>
      <c r="C102" s="33">
        <v>31.762</v>
      </c>
      <c r="D102" s="43"/>
      <c r="E102" s="33">
        <v>32.63</v>
      </c>
      <c r="F102" s="33">
        <v>37.485</v>
      </c>
      <c r="G102" s="33">
        <v>40.008</v>
      </c>
      <c r="H102" s="33">
        <v>42.7</v>
      </c>
      <c r="I102" s="33">
        <v>45.575</v>
      </c>
    </row>
    <row r="103" spans="1:9" ht="15.75" hidden="1">
      <c r="A103" s="20"/>
      <c r="B103" s="24"/>
      <c r="C103" s="33"/>
      <c r="D103" s="43"/>
      <c r="E103" s="33"/>
      <c r="F103" s="33">
        <v>75</v>
      </c>
      <c r="G103" s="33">
        <v>75</v>
      </c>
      <c r="H103" s="33">
        <v>75</v>
      </c>
      <c r="I103" s="33">
        <v>75</v>
      </c>
    </row>
    <row r="104" spans="1:9" ht="15.75" hidden="1">
      <c r="A104" s="20"/>
      <c r="B104" s="24"/>
      <c r="C104" s="33"/>
      <c r="D104" s="43"/>
      <c r="E104" s="33"/>
      <c r="F104" s="34" t="e">
        <f>F101*F103*33</f>
        <v>#REF!</v>
      </c>
      <c r="G104" s="34" t="e">
        <f>G101*G103*33</f>
        <v>#REF!</v>
      </c>
      <c r="H104" s="34" t="e">
        <f>H101*H103*33</f>
        <v>#REF!</v>
      </c>
      <c r="I104" s="34" t="e">
        <f>I101*I103*33</f>
        <v>#REF!</v>
      </c>
    </row>
    <row r="105" spans="1:9" ht="15.75" hidden="1">
      <c r="A105" s="20"/>
      <c r="B105" s="35" t="s">
        <v>54</v>
      </c>
      <c r="C105" s="23"/>
      <c r="D105" s="23"/>
      <c r="E105" s="23"/>
      <c r="F105" s="36" t="e">
        <f>F104*0.27</f>
        <v>#REF!</v>
      </c>
      <c r="G105" s="36" t="e">
        <f>G104*0.27</f>
        <v>#REF!</v>
      </c>
      <c r="H105" s="36" t="e">
        <f>H104*0.27</f>
        <v>#REF!</v>
      </c>
      <c r="I105" s="36" t="e">
        <f>I104*0.27</f>
        <v>#REF!</v>
      </c>
    </row>
    <row r="106" spans="1:9" ht="15.75" hidden="1">
      <c r="A106" s="20"/>
      <c r="B106" s="35" t="s">
        <v>55</v>
      </c>
      <c r="C106" s="23"/>
      <c r="D106" s="23"/>
      <c r="E106" s="23"/>
      <c r="F106" s="36" t="e">
        <f>F104-F105</f>
        <v>#REF!</v>
      </c>
      <c r="G106" s="36" t="e">
        <f>G104-G105</f>
        <v>#REF!</v>
      </c>
      <c r="H106" s="36" t="e">
        <f>H104-H105</f>
        <v>#REF!</v>
      </c>
      <c r="I106" s="36" t="e">
        <f>I104-I105</f>
        <v>#REF!</v>
      </c>
    </row>
    <row r="107" spans="1:9" ht="31.5" hidden="1">
      <c r="A107" s="20"/>
      <c r="B107" s="24" t="s">
        <v>56</v>
      </c>
      <c r="C107" s="37">
        <v>335</v>
      </c>
      <c r="D107" s="31"/>
      <c r="E107" s="37">
        <v>380</v>
      </c>
      <c r="F107" s="38">
        <v>420</v>
      </c>
      <c r="G107" s="38"/>
      <c r="H107" s="38"/>
      <c r="I107" s="38"/>
    </row>
    <row r="108" spans="1:9" ht="15.75" hidden="1">
      <c r="A108" s="20"/>
      <c r="B108" s="32" t="s">
        <v>57</v>
      </c>
      <c r="C108" s="39" t="e">
        <f>C107/#REF!</f>
        <v>#REF!</v>
      </c>
      <c r="D108" s="31"/>
      <c r="E108" s="39" t="e">
        <f>E107/#REF!</f>
        <v>#REF!</v>
      </c>
      <c r="F108" s="39" t="e">
        <f>F107/#REF!</f>
        <v>#REF!</v>
      </c>
      <c r="G108" s="21"/>
      <c r="H108" s="21"/>
      <c r="I108" s="21"/>
    </row>
    <row r="109" spans="1:9" ht="31.5" hidden="1">
      <c r="A109" s="20"/>
      <c r="B109" s="24" t="s">
        <v>58</v>
      </c>
      <c r="C109" s="37">
        <v>320</v>
      </c>
      <c r="D109" s="31"/>
      <c r="E109" s="37">
        <v>360</v>
      </c>
      <c r="F109" s="38">
        <v>400</v>
      </c>
      <c r="G109" s="21"/>
      <c r="H109" s="21"/>
      <c r="I109" s="21"/>
    </row>
    <row r="110" spans="1:9" ht="15.75" hidden="1">
      <c r="A110" s="20"/>
      <c r="B110" s="32" t="s">
        <v>57</v>
      </c>
      <c r="C110" s="39" t="e">
        <f>C109/#REF!</f>
        <v>#REF!</v>
      </c>
      <c r="D110" s="23"/>
      <c r="E110" s="39" t="e">
        <f>E109/#REF!</f>
        <v>#REF!</v>
      </c>
      <c r="F110" s="39" t="e">
        <f>F109/#REF!</f>
        <v>#REF!</v>
      </c>
      <c r="G110" s="21"/>
      <c r="H110" s="21"/>
      <c r="I110" s="21"/>
    </row>
    <row r="111" spans="1:9" ht="15.75" hidden="1">
      <c r="A111" s="20"/>
      <c r="B111" s="32"/>
      <c r="C111" s="40"/>
      <c r="D111" s="23"/>
      <c r="E111" s="39"/>
      <c r="F111" s="39"/>
      <c r="G111" s="21"/>
      <c r="H111" s="21"/>
      <c r="I111" s="21"/>
    </row>
    <row r="112" spans="1:9" ht="15.75" customHeight="1" hidden="1">
      <c r="A112" s="20"/>
      <c r="B112" s="32" t="s">
        <v>59</v>
      </c>
      <c r="C112" s="40"/>
      <c r="D112" s="23"/>
      <c r="E112" s="44">
        <v>1.03</v>
      </c>
      <c r="F112" s="44">
        <v>1.05</v>
      </c>
      <c r="G112" s="44">
        <v>1.054</v>
      </c>
      <c r="H112" s="44">
        <v>1.054</v>
      </c>
      <c r="I112" s="44">
        <v>1.054</v>
      </c>
    </row>
    <row r="113" spans="1:9" ht="15.75">
      <c r="A113" s="20"/>
      <c r="B113" s="32"/>
      <c r="C113" s="23"/>
      <c r="D113" s="23"/>
      <c r="E113" s="23"/>
      <c r="F113" s="23"/>
      <c r="G113" s="21"/>
      <c r="H113" s="21"/>
      <c r="I113" s="21"/>
    </row>
    <row r="114" spans="1:9" ht="15.75">
      <c r="A114" s="20"/>
      <c r="B114" s="32"/>
      <c r="C114" s="23"/>
      <c r="D114" s="23"/>
      <c r="E114" s="23"/>
      <c r="F114" s="23"/>
      <c r="G114" s="21"/>
      <c r="H114" s="21"/>
      <c r="I114" s="21"/>
    </row>
    <row r="115" spans="1:9" ht="15.75">
      <c r="A115" s="20"/>
      <c r="B115" s="32"/>
      <c r="C115" s="23"/>
      <c r="D115" s="23"/>
      <c r="E115" s="23"/>
      <c r="F115" s="23"/>
      <c r="G115" s="21"/>
      <c r="H115" s="21"/>
      <c r="I115" s="21"/>
    </row>
    <row r="116" spans="1:9" ht="15.75">
      <c r="A116" s="20"/>
      <c r="B116" s="32"/>
      <c r="C116" s="23"/>
      <c r="D116" s="23"/>
      <c r="E116" s="23"/>
      <c r="F116" s="23"/>
      <c r="G116" s="21"/>
      <c r="H116" s="21"/>
      <c r="I116" s="21"/>
    </row>
    <row r="117" spans="1:9" ht="15.75">
      <c r="A117" s="20"/>
      <c r="B117" s="32"/>
      <c r="C117" s="23"/>
      <c r="D117" s="23"/>
      <c r="E117" s="23"/>
      <c r="F117" s="23"/>
      <c r="G117" s="21"/>
      <c r="H117" s="21"/>
      <c r="I117" s="21"/>
    </row>
    <row r="118" spans="1:9" ht="15.75">
      <c r="A118" s="15"/>
      <c r="B118" s="32"/>
      <c r="C118" s="23"/>
      <c r="D118" s="23"/>
      <c r="E118" s="23"/>
      <c r="F118" s="23"/>
      <c r="G118" s="21"/>
      <c r="H118" s="21"/>
      <c r="I118" s="21"/>
    </row>
    <row r="119" spans="1:9" ht="15.75">
      <c r="A119" s="15"/>
      <c r="B119" s="32"/>
      <c r="C119" s="23"/>
      <c r="D119" s="23"/>
      <c r="E119" s="23"/>
      <c r="F119" s="23"/>
      <c r="G119" s="21"/>
      <c r="H119" s="21"/>
      <c r="I119" s="21"/>
    </row>
    <row r="120" spans="1:9" ht="15.75">
      <c r="A120" s="15"/>
      <c r="B120" s="32"/>
      <c r="C120" s="23"/>
      <c r="D120" s="23"/>
      <c r="E120" s="23"/>
      <c r="F120" s="23"/>
      <c r="G120" s="21"/>
      <c r="H120" s="21"/>
      <c r="I120" s="21"/>
    </row>
    <row r="121" spans="1:9" ht="15.75">
      <c r="A121" s="15"/>
      <c r="B121" s="32"/>
      <c r="C121" s="23"/>
      <c r="D121" s="23"/>
      <c r="E121" s="23"/>
      <c r="F121" s="23"/>
      <c r="G121" s="21"/>
      <c r="H121" s="21"/>
      <c r="I121" s="21"/>
    </row>
    <row r="122" spans="1:9" ht="15.75">
      <c r="A122" s="15"/>
      <c r="B122" s="32"/>
      <c r="C122" s="23"/>
      <c r="D122" s="23"/>
      <c r="E122" s="23"/>
      <c r="F122" s="23"/>
      <c r="G122" s="21"/>
      <c r="H122" s="21"/>
      <c r="I122" s="21"/>
    </row>
    <row r="123" spans="1:9" ht="15.75">
      <c r="A123" s="15"/>
      <c r="B123" s="32"/>
      <c r="C123" s="23"/>
      <c r="D123" s="23"/>
      <c r="E123" s="23"/>
      <c r="F123" s="23"/>
      <c r="G123" s="21"/>
      <c r="H123" s="21"/>
      <c r="I123" s="21"/>
    </row>
    <row r="124" spans="1:9" ht="15.75">
      <c r="A124" s="15"/>
      <c r="B124" s="32"/>
      <c r="C124" s="23"/>
      <c r="D124" s="23"/>
      <c r="E124" s="23"/>
      <c r="F124" s="23"/>
      <c r="G124" s="21"/>
      <c r="H124" s="21"/>
      <c r="I124" s="21"/>
    </row>
    <row r="125" spans="1:9" ht="15.75">
      <c r="A125" s="15"/>
      <c r="B125" s="32"/>
      <c r="C125" s="23"/>
      <c r="D125" s="23"/>
      <c r="E125" s="23"/>
      <c r="F125" s="23"/>
      <c r="G125" s="21"/>
      <c r="H125" s="21"/>
      <c r="I125" s="21"/>
    </row>
    <row r="126" spans="1:9" ht="15.75">
      <c r="A126" s="15"/>
      <c r="B126" s="32"/>
      <c r="C126" s="23"/>
      <c r="D126" s="23"/>
      <c r="E126" s="23"/>
      <c r="F126" s="23"/>
      <c r="G126" s="21"/>
      <c r="H126" s="21"/>
      <c r="I126" s="21"/>
    </row>
    <row r="127" spans="1:9" ht="15.75">
      <c r="A127" s="15"/>
      <c r="B127" s="32"/>
      <c r="C127" s="23"/>
      <c r="D127" s="23"/>
      <c r="E127" s="23"/>
      <c r="F127" s="23"/>
      <c r="G127" s="21"/>
      <c r="H127" s="21"/>
      <c r="I127" s="21"/>
    </row>
    <row r="128" spans="1:9" ht="15.75">
      <c r="A128" s="15"/>
      <c r="B128" s="32"/>
      <c r="C128" s="23"/>
      <c r="D128" s="23"/>
      <c r="E128" s="23"/>
      <c r="F128" s="23"/>
      <c r="G128" s="21"/>
      <c r="H128" s="21"/>
      <c r="I128" s="21"/>
    </row>
    <row r="129" spans="1:9" ht="15.75">
      <c r="A129" s="15"/>
      <c r="B129" s="32"/>
      <c r="C129" s="23"/>
      <c r="D129" s="23"/>
      <c r="E129" s="23"/>
      <c r="F129" s="23"/>
      <c r="G129" s="21"/>
      <c r="H129" s="21"/>
      <c r="I129" s="21"/>
    </row>
    <row r="130" spans="1:9" ht="15.75">
      <c r="A130" s="15"/>
      <c r="B130" s="32"/>
      <c r="C130" s="23"/>
      <c r="D130" s="23"/>
      <c r="E130" s="23"/>
      <c r="F130" s="23"/>
      <c r="G130" s="21"/>
      <c r="H130" s="21"/>
      <c r="I130" s="21"/>
    </row>
    <row r="131" spans="1:9" ht="15.75">
      <c r="A131" s="15"/>
      <c r="B131" s="32"/>
      <c r="C131" s="23"/>
      <c r="D131" s="23"/>
      <c r="E131" s="23"/>
      <c r="F131" s="23"/>
      <c r="G131" s="21"/>
      <c r="H131" s="21"/>
      <c r="I131" s="21"/>
    </row>
    <row r="132" spans="1:9" ht="15.75">
      <c r="A132" s="15"/>
      <c r="B132" s="32"/>
      <c r="C132" s="23"/>
      <c r="D132" s="23"/>
      <c r="E132" s="23"/>
      <c r="F132" s="23"/>
      <c r="G132" s="21"/>
      <c r="H132" s="21"/>
      <c r="I132" s="21"/>
    </row>
    <row r="133" spans="1:9" ht="15.75">
      <c r="A133" s="15"/>
      <c r="B133" s="32"/>
      <c r="C133" s="23"/>
      <c r="D133" s="23"/>
      <c r="E133" s="23"/>
      <c r="F133" s="23"/>
      <c r="G133" s="21"/>
      <c r="H133" s="21"/>
      <c r="I133" s="21"/>
    </row>
    <row r="134" spans="1:9" ht="15.75">
      <c r="A134" s="15"/>
      <c r="B134" s="32"/>
      <c r="C134" s="23"/>
      <c r="D134" s="23"/>
      <c r="E134" s="23"/>
      <c r="F134" s="23"/>
      <c r="G134" s="21"/>
      <c r="H134" s="21"/>
      <c r="I134" s="21"/>
    </row>
    <row r="135" spans="1:9" ht="15.75">
      <c r="A135" s="15"/>
      <c r="B135" s="32"/>
      <c r="C135" s="23"/>
      <c r="D135" s="23"/>
      <c r="E135" s="23"/>
      <c r="F135" s="23"/>
      <c r="G135" s="21"/>
      <c r="H135" s="21"/>
      <c r="I135" s="21"/>
    </row>
    <row r="136" spans="1:9" ht="15.75">
      <c r="A136" s="15"/>
      <c r="B136" s="32"/>
      <c r="C136" s="23"/>
      <c r="D136" s="23"/>
      <c r="E136" s="23"/>
      <c r="F136" s="23"/>
      <c r="G136" s="21"/>
      <c r="H136" s="21"/>
      <c r="I136" s="21"/>
    </row>
    <row r="137" spans="1:9" ht="15.75">
      <c r="A137" s="15"/>
      <c r="B137" s="32"/>
      <c r="C137" s="23"/>
      <c r="D137" s="23"/>
      <c r="E137" s="23"/>
      <c r="F137" s="23"/>
      <c r="G137" s="21"/>
      <c r="H137" s="21"/>
      <c r="I137" s="21"/>
    </row>
    <row r="138" spans="1:9" ht="15.75">
      <c r="A138" s="15"/>
      <c r="B138" s="32"/>
      <c r="C138" s="23"/>
      <c r="D138" s="23"/>
      <c r="E138" s="23"/>
      <c r="F138" s="23"/>
      <c r="G138" s="21"/>
      <c r="H138" s="21"/>
      <c r="I138" s="21"/>
    </row>
  </sheetData>
  <sheetProtection/>
  <mergeCells count="11">
    <mergeCell ref="L60:M60"/>
    <mergeCell ref="A5:A6"/>
    <mergeCell ref="B5:B6"/>
    <mergeCell ref="C5:C6"/>
    <mergeCell ref="D5:D6"/>
    <mergeCell ref="F1:I1"/>
    <mergeCell ref="A3:I3"/>
    <mergeCell ref="H4:I4"/>
    <mergeCell ref="A2:I2"/>
    <mergeCell ref="A98:I98"/>
    <mergeCell ref="E5:I5"/>
  </mergeCells>
  <printOptions horizontalCentered="1"/>
  <pageMargins left="0.5905511811023623" right="0.5905511811023623" top="0.7874015748031497" bottom="0.4724409448818898" header="0.3937007874015748" footer="0"/>
  <pageSetup horizontalDpi="600" verticalDpi="600" orientation="landscape" paperSize="9" r:id="rId1"/>
  <headerFooter alignWithMargins="0">
    <oddHeader>&amp;R&amp;"Times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Белоножко А.А.</dc:creator>
  <cp:keywords/>
  <dc:description/>
  <cp:lastModifiedBy>Михайлов</cp:lastModifiedBy>
  <cp:lastPrinted>2011-12-23T08:04:20Z</cp:lastPrinted>
  <dcterms:created xsi:type="dcterms:W3CDTF">2011-04-07T07:38:48Z</dcterms:created>
  <dcterms:modified xsi:type="dcterms:W3CDTF">2012-01-11T05:28:13Z</dcterms:modified>
  <cp:category/>
  <cp:version/>
  <cp:contentType/>
  <cp:contentStatus/>
</cp:coreProperties>
</file>